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SD Retirement Education Project\Binder Drafts\"/>
    </mc:Choice>
  </mc:AlternateContent>
  <bookViews>
    <workbookView xWindow="0" yWindow="0" windowWidth="19200" windowHeight="10995"/>
  </bookViews>
  <sheets>
    <sheet name="Personal Income State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" l="1"/>
  <c r="G64" i="1"/>
  <c r="C64" i="1"/>
  <c r="B64" i="1"/>
  <c r="I63" i="1"/>
  <c r="D63" i="1"/>
  <c r="I62" i="1"/>
  <c r="D62" i="1"/>
  <c r="I61" i="1"/>
  <c r="D61" i="1"/>
  <c r="I60" i="1"/>
  <c r="D60" i="1"/>
  <c r="I59" i="1"/>
  <c r="D59" i="1"/>
  <c r="I58" i="1"/>
  <c r="D58" i="1"/>
  <c r="D64" i="1" s="1"/>
  <c r="I57" i="1"/>
  <c r="I56" i="1"/>
  <c r="I55" i="1"/>
  <c r="C55" i="1"/>
  <c r="B55" i="1"/>
  <c r="I54" i="1"/>
  <c r="D54" i="1"/>
  <c r="I53" i="1"/>
  <c r="D53" i="1"/>
  <c r="I52" i="1"/>
  <c r="D52" i="1"/>
  <c r="I51" i="1"/>
  <c r="D51" i="1"/>
  <c r="I50" i="1"/>
  <c r="D50" i="1"/>
  <c r="I49" i="1"/>
  <c r="D49" i="1"/>
  <c r="D55" i="1" s="1"/>
  <c r="I48" i="1"/>
  <c r="I47" i="1"/>
  <c r="I46" i="1"/>
  <c r="I64" i="1" s="1"/>
  <c r="C46" i="1"/>
  <c r="B46" i="1"/>
  <c r="D45" i="1"/>
  <c r="D44" i="1"/>
  <c r="H43" i="1"/>
  <c r="G43" i="1"/>
  <c r="D43" i="1"/>
  <c r="D46" i="1" s="1"/>
  <c r="I42" i="1"/>
  <c r="I41" i="1"/>
  <c r="I40" i="1"/>
  <c r="C40" i="1"/>
  <c r="B40" i="1"/>
  <c r="I39" i="1"/>
  <c r="D39" i="1"/>
  <c r="I38" i="1"/>
  <c r="I43" i="1" s="1"/>
  <c r="D38" i="1"/>
  <c r="D37" i="1"/>
  <c r="D36" i="1"/>
  <c r="D40" i="1" s="1"/>
  <c r="H35" i="1"/>
  <c r="G35" i="1"/>
  <c r="I34" i="1"/>
  <c r="I33" i="1"/>
  <c r="C33" i="1"/>
  <c r="B33" i="1"/>
  <c r="I32" i="1"/>
  <c r="D32" i="1"/>
  <c r="I31" i="1"/>
  <c r="D31" i="1"/>
  <c r="I30" i="1"/>
  <c r="I35" i="1" s="1"/>
  <c r="D30" i="1"/>
  <c r="D29" i="1"/>
  <c r="D28" i="1"/>
  <c r="H27" i="1"/>
  <c r="G27" i="1"/>
  <c r="D27" i="1"/>
  <c r="I26" i="1"/>
  <c r="D26" i="1"/>
  <c r="D33" i="1" s="1"/>
  <c r="I25" i="1"/>
  <c r="I24" i="1"/>
  <c r="I23" i="1"/>
  <c r="I27" i="1" s="1"/>
  <c r="C23" i="1"/>
  <c r="I6" i="1" s="1"/>
  <c r="B23" i="1"/>
  <c r="D22" i="1"/>
  <c r="D21" i="1"/>
  <c r="H20" i="1"/>
  <c r="G20" i="1"/>
  <c r="D20" i="1"/>
  <c r="I19" i="1"/>
  <c r="D19" i="1"/>
  <c r="I18" i="1"/>
  <c r="D18" i="1"/>
  <c r="I17" i="1"/>
  <c r="D17" i="1"/>
  <c r="I16" i="1"/>
  <c r="D16" i="1"/>
  <c r="I15" i="1"/>
  <c r="D15" i="1"/>
  <c r="I14" i="1"/>
  <c r="I20" i="1" s="1"/>
  <c r="D14" i="1"/>
  <c r="D23" i="1" s="1"/>
  <c r="C10" i="1"/>
  <c r="B10" i="1"/>
  <c r="I3" i="1" s="1"/>
  <c r="I9" i="1" s="1"/>
  <c r="D9" i="1"/>
  <c r="D8" i="1"/>
  <c r="D7" i="1"/>
  <c r="D6" i="1"/>
  <c r="D5" i="1"/>
  <c r="D4" i="1"/>
  <c r="D10" i="1" s="1"/>
</calcChain>
</file>

<file path=xl/sharedStrings.xml><?xml version="1.0" encoding="utf-8"?>
<sst xmlns="http://schemas.openxmlformats.org/spreadsheetml/2006/main" count="125" uniqueCount="67">
  <si>
    <t>Personal Income Statement</t>
  </si>
  <si>
    <t>MONTHLY INCOME</t>
  </si>
  <si>
    <t>PROJECTED</t>
  </si>
  <si>
    <t>ACTUAL</t>
  </si>
  <si>
    <t>VARIANCE</t>
  </si>
  <si>
    <t>PROJECTED INCOME LESS EXPENSES</t>
  </si>
  <si>
    <t>Income 1</t>
  </si>
  <si>
    <t>Income 2</t>
  </si>
  <si>
    <t>Interest Income</t>
  </si>
  <si>
    <t>ACTUAL INCOME LESS EXPENSES</t>
  </si>
  <si>
    <t>Gifts</t>
  </si>
  <si>
    <t>Transfers from Savings</t>
  </si>
  <si>
    <t>Other</t>
  </si>
  <si>
    <t>Total</t>
  </si>
  <si>
    <t>HOUSING</t>
  </si>
  <si>
    <t>BUDGET</t>
  </si>
  <si>
    <t>LOANS</t>
  </si>
  <si>
    <t>Mortgage or rent</t>
  </si>
  <si>
    <t>Personal</t>
  </si>
  <si>
    <t>Phone</t>
  </si>
  <si>
    <t>Student</t>
  </si>
  <si>
    <t>Electricity</t>
  </si>
  <si>
    <t>Credit card</t>
  </si>
  <si>
    <t>Gas</t>
  </si>
  <si>
    <t>Water &amp; Sewerage</t>
  </si>
  <si>
    <t>Cable</t>
  </si>
  <si>
    <t>Maintenance or repairs</t>
  </si>
  <si>
    <t>Supplies</t>
  </si>
  <si>
    <t>TAXES &amp; STATUTORY DEDUCTIONS</t>
  </si>
  <si>
    <t>PAYE</t>
  </si>
  <si>
    <t>Health Surcharge</t>
  </si>
  <si>
    <t>TRANSPORTATION</t>
  </si>
  <si>
    <t>NIS</t>
  </si>
  <si>
    <t>Vehicle payment</t>
  </si>
  <si>
    <t>Bus/taxi fare</t>
  </si>
  <si>
    <t>Insurance</t>
  </si>
  <si>
    <t>Licensing</t>
  </si>
  <si>
    <t>SAVINGS OR INVESTMENTS</t>
  </si>
  <si>
    <t>Fuel</t>
  </si>
  <si>
    <t>Pension Plan</t>
  </si>
  <si>
    <t>Maintenance</t>
  </si>
  <si>
    <t>Annuity</t>
  </si>
  <si>
    <t>Investments</t>
  </si>
  <si>
    <t>Emergency Fund</t>
  </si>
  <si>
    <t>INSURANCE</t>
  </si>
  <si>
    <t>Home</t>
  </si>
  <si>
    <t>Health</t>
  </si>
  <si>
    <t>LEISURE &amp; HOBBIES</t>
  </si>
  <si>
    <t>Life</t>
  </si>
  <si>
    <t>Vacation</t>
  </si>
  <si>
    <t>Holidays</t>
  </si>
  <si>
    <t>Gym</t>
  </si>
  <si>
    <t>FOOD</t>
  </si>
  <si>
    <t>Sports</t>
  </si>
  <si>
    <t>Groceries</t>
  </si>
  <si>
    <t>Dining out</t>
  </si>
  <si>
    <t>MISCELLANEOUS/OTHER</t>
  </si>
  <si>
    <t>PERSONAL CARE</t>
  </si>
  <si>
    <t>Medical</t>
  </si>
  <si>
    <t>Hair/nails</t>
  </si>
  <si>
    <t>Clothing</t>
  </si>
  <si>
    <t>Dry cleaning</t>
  </si>
  <si>
    <t>Organization dues or fees</t>
  </si>
  <si>
    <t>ENTERTAINMENT</t>
  </si>
  <si>
    <t>Movies</t>
  </si>
  <si>
    <t>Concerts</t>
  </si>
  <si>
    <t>Sporting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</si>
</sst>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20"/>
      <color theme="4"/>
      <name val="Calibri Light"/>
      <family val="2"/>
      <scheme val="major"/>
    </font>
    <font>
      <b/>
      <sz val="16"/>
      <color theme="4"/>
      <name val="Calibri Light"/>
      <family val="2"/>
      <scheme val="major"/>
    </font>
    <font>
      <sz val="18"/>
      <color theme="4"/>
      <name val="Calibri Light"/>
      <family val="2"/>
      <scheme val="maj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7F7F7F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7F7F7F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2" applyFont="1" applyBorder="1" applyAlignment="1"/>
    <xf numFmtId="165" fontId="0" fillId="0" borderId="0" xfId="1" applyNumberFormat="1" applyFont="1"/>
    <xf numFmtId="0" fontId="4" fillId="0" borderId="0" xfId="2" applyFont="1" applyFill="1" applyAlignment="1">
      <alignment horizontal="right" vertical="center"/>
    </xf>
    <xf numFmtId="166" fontId="5" fillId="0" borderId="1" xfId="2" applyNumberFormat="1" applyFont="1" applyFill="1" applyBorder="1" applyAlignment="1">
      <alignment vertical="center"/>
    </xf>
    <xf numFmtId="164" fontId="0" fillId="0" borderId="0" xfId="1" applyFont="1"/>
    <xf numFmtId="166" fontId="5" fillId="0" borderId="2" xfId="2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/>
    </xf>
    <xf numFmtId="166" fontId="7" fillId="0" borderId="3" xfId="0" applyNumberFormat="1" applyFont="1" applyFill="1" applyBorder="1" applyAlignment="1">
      <alignment vertical="center"/>
    </xf>
    <xf numFmtId="164" fontId="1" fillId="0" borderId="0" xfId="0" applyNumberFormat="1" applyFont="1"/>
    <xf numFmtId="0" fontId="0" fillId="0" borderId="0" xfId="0" applyBorder="1"/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/>
  </cellXfs>
  <cellStyles count="3">
    <cellStyle name="Currency" xfId="1" builtinId="4"/>
    <cellStyle name="Normal" xfId="0" builtinId="0"/>
    <cellStyle name="Title" xfId="2" builtinId="15"/>
  </cellStyles>
  <dxfs count="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3:D23" totalsRowCount="1">
  <autoFilter ref="A13:D22">
    <filterColumn colId="0" hiddenButton="1"/>
    <filterColumn colId="1" hiddenButton="1"/>
    <filterColumn colId="2" hiddenButton="1"/>
    <filterColumn colId="3" hiddenButton="1"/>
  </autoFilter>
  <tableColumns count="4">
    <tableColumn id="1" name="HOUSING" totalsRowLabel="Total"/>
    <tableColumn id="2" name="BUDGET" totalsRowFunction="sum" dataDxfId="67" totalsRowDxfId="68" dataCellStyle="Currency"/>
    <tableColumn id="3" name="ACTUAL" totalsRowFunction="sum" dataDxfId="65" totalsRowDxfId="66" dataCellStyle="Currency"/>
    <tableColumn id="4" name="VARIANCE" totalsRowFunction="sum" dataDxfId="63" totalsRowDxfId="64">
      <calculatedColumnFormula>B14-C14</calculatedColumnFormula>
    </tableColumn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F37:I43" totalsRowCount="1">
  <autoFilter ref="F37:I42">
    <filterColumn colId="0" hiddenButton="1"/>
    <filterColumn colId="1" hiddenButton="1"/>
    <filterColumn colId="2" hiddenButton="1"/>
    <filterColumn colId="3" hiddenButton="1"/>
  </autoFilter>
  <tableColumns count="4">
    <tableColumn id="1" name="LEISURE &amp; HOBBIES" totalsRowLabel="Total"/>
    <tableColumn id="2" name="BUDGET" totalsRowFunction="sum" dataDxfId="13" totalsRowDxfId="14" dataCellStyle="Currency"/>
    <tableColumn id="3" name="ACTUAL" totalsRowFunction="sum" dataDxfId="11" totalsRowDxfId="12" dataCellStyle="Currency"/>
    <tableColumn id="4" name="VARIANCE" totalsRowFunction="sum" dataDxfId="9" totalsRowDxfId="10">
      <calculatedColumnFormula>G38-H38</calculatedColumnFormula>
    </tableColumn>
  </tableColumns>
  <tableStyleInfo name="TableStyleMedium16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F45:I64" totalsRowCount="1">
  <autoFilter ref="F45:I63">
    <filterColumn colId="0" hiddenButton="1"/>
    <filterColumn colId="1" hiddenButton="1"/>
    <filterColumn colId="2" hiddenButton="1"/>
    <filterColumn colId="3" hiddenButton="1"/>
  </autoFilter>
  <tableColumns count="4">
    <tableColumn id="1" name="MISCELLANEOUS/OTHER" totalsRowLabel="Total"/>
    <tableColumn id="2" name="BUDGET" totalsRowFunction="sum" dataDxfId="7" totalsRowDxfId="8" dataCellStyle="Currency"/>
    <tableColumn id="3" name="ACTUAL" totalsRowFunction="sum" dataDxfId="5" totalsRowDxfId="6" dataCellStyle="Currency"/>
    <tableColumn id="4" name="VARIANCE" totalsRowFunction="sum" dataDxfId="3" totalsRowDxfId="4">
      <calculatedColumnFormula>G46-H46</calculatedColumnFormula>
    </tableColumn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id="12" name="Table12" displayName="Table12" ref="A3:D10" totalsRowCount="1">
  <autoFilter ref="A3:D9">
    <filterColumn colId="0" hiddenButton="1"/>
    <filterColumn colId="1" hiddenButton="1"/>
    <filterColumn colId="2" hiddenButton="1"/>
    <filterColumn colId="3" hiddenButton="1"/>
  </autoFilter>
  <tableColumns count="4">
    <tableColumn id="1" name="MONTHLY INCOME" totalsRowLabel="Total"/>
    <tableColumn id="2" name="PROJECTED" totalsRowFunction="sum" totalsRowDxfId="2" dataCellStyle="Currency"/>
    <tableColumn id="3" name="ACTUAL" totalsRowFunction="sum" totalsRowDxfId="1" dataCellStyle="Currency"/>
    <tableColumn id="4" name="VARIANCE" totalsRowFunction="sum" totalsRowDxfId="0" dataCellStyle="Currency">
      <calculatedColumnFormula>Table12[[#This Row],[ACTUAL]]-Table12[[#This Row],[PROJECTED]]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5:D33" totalsRowCount="1">
  <autoFilter ref="A25:D32">
    <filterColumn colId="0" hiddenButton="1"/>
    <filterColumn colId="1" hiddenButton="1"/>
    <filterColumn colId="2" hiddenButton="1"/>
    <filterColumn colId="3" hiddenButton="1"/>
  </autoFilter>
  <tableColumns count="4">
    <tableColumn id="1" name="TRANSPORTATION" totalsRowLabel="Total"/>
    <tableColumn id="2" name="BUDGET" totalsRowFunction="sum" dataDxfId="61" totalsRowDxfId="62" dataCellStyle="Currency"/>
    <tableColumn id="3" name="ACTUAL" totalsRowFunction="sum" dataDxfId="59" totalsRowDxfId="60" dataCellStyle="Currency"/>
    <tableColumn id="4" name="VARIANCE" totalsRowFunction="sum" dataDxfId="57" totalsRowDxfId="58">
      <calculatedColumnFormula>B26-C26</calculatedColumn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35:D40" totalsRowCount="1">
  <autoFilter ref="A35:D39">
    <filterColumn colId="0" hiddenButton="1"/>
    <filterColumn colId="1" hiddenButton="1"/>
    <filterColumn colId="2" hiddenButton="1"/>
    <filterColumn colId="3" hiddenButton="1"/>
  </autoFilter>
  <tableColumns count="4">
    <tableColumn id="1" name="INSURANCE" totalsRowLabel="Total"/>
    <tableColumn id="2" name="BUDGET" totalsRowFunction="sum" dataDxfId="55" totalsRowDxfId="56" dataCellStyle="Currency"/>
    <tableColumn id="3" name="ACTUAL" totalsRowFunction="sum" dataDxfId="53" totalsRowDxfId="54" dataCellStyle="Currency"/>
    <tableColumn id="4" name="VARIANCE" totalsRowFunction="sum" dataDxfId="51" totalsRowDxfId="52">
      <calculatedColumnFormula>B36-C36</calculatedColumnFormula>
    </tableColumn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42:D46" totalsRowCount="1">
  <autoFilter ref="A42:D45">
    <filterColumn colId="0" hiddenButton="1"/>
    <filterColumn colId="1" hiddenButton="1"/>
    <filterColumn colId="2" hiddenButton="1"/>
    <filterColumn colId="3" hiddenButton="1"/>
  </autoFilter>
  <tableColumns count="4">
    <tableColumn id="1" name="FOOD" totalsRowLabel="Total"/>
    <tableColumn id="2" name="BUDGET" totalsRowFunction="sum" dataDxfId="49" totalsRowDxfId="50" dataCellStyle="Currency"/>
    <tableColumn id="3" name="ACTUAL" totalsRowFunction="sum" dataDxfId="47" totalsRowDxfId="48" dataCellStyle="Currency"/>
    <tableColumn id="4" name="VARIANCE" totalsRowFunction="sum" dataDxfId="45" totalsRowDxfId="46">
      <calculatedColumnFormula>B43-C43</calculatedColumnFormula>
    </tableColumn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48:D55" totalsRowCount="1">
  <autoFilter ref="A48:D54">
    <filterColumn colId="0" hiddenButton="1"/>
    <filterColumn colId="1" hiddenButton="1"/>
    <filterColumn colId="2" hiddenButton="1"/>
    <filterColumn colId="3" hiddenButton="1"/>
  </autoFilter>
  <tableColumns count="4">
    <tableColumn id="1" name="PERSONAL CARE" totalsRowLabel="Total"/>
    <tableColumn id="2" name="BUDGET" totalsRowFunction="sum" dataDxfId="43" totalsRowDxfId="44" dataCellStyle="Currency"/>
    <tableColumn id="3" name="ACTUAL" totalsRowFunction="sum" dataDxfId="41" totalsRowDxfId="42" dataCellStyle="Currency"/>
    <tableColumn id="4" name="VARIANCE" totalsRowFunction="sum" dataDxfId="39" totalsRowDxfId="40">
      <calculatedColumnFormula>B49-C49</calculatedColumnFormula>
    </tableColumn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57:D64" totalsRowCount="1">
  <autoFilter ref="A57:D63">
    <filterColumn colId="0" hiddenButton="1"/>
    <filterColumn colId="1" hiddenButton="1"/>
    <filterColumn colId="2" hiddenButton="1"/>
    <filterColumn colId="3" hiddenButton="1"/>
  </autoFilter>
  <tableColumns count="4">
    <tableColumn id="1" name="ENTERTAINMENT" totalsRowLabel="Total"/>
    <tableColumn id="2" name="BUDGET" totalsRowFunction="sum" dataDxfId="37" totalsRowDxfId="38" dataCellStyle="Currency"/>
    <tableColumn id="3" name="ACTUAL" totalsRowFunction="sum" dataDxfId="35" totalsRowDxfId="36" dataCellStyle="Currency"/>
    <tableColumn id="4" name="VARIANCE" totalsRowFunction="sum" dataDxfId="33" totalsRowDxfId="34">
      <calculatedColumnFormula>B58-C58</calculatedColumnFormula>
    </tableColumn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F13:I20" totalsRowCount="1">
  <autoFilter ref="F13:I19">
    <filterColumn colId="0" hiddenButton="1"/>
    <filterColumn colId="1" hiddenButton="1"/>
    <filterColumn colId="2" hiddenButton="1"/>
    <filterColumn colId="3" hiddenButton="1"/>
  </autoFilter>
  <tableColumns count="4">
    <tableColumn id="1" name="LOANS" totalsRowLabel="Total"/>
    <tableColumn id="2" name="BUDGET" totalsRowFunction="sum" dataDxfId="31" totalsRowDxfId="32" dataCellStyle="Currency"/>
    <tableColumn id="3" name="ACTUAL" totalsRowFunction="sum" dataDxfId="29" totalsRowDxfId="30" dataCellStyle="Currency"/>
    <tableColumn id="4" name="VARIANCE" totalsRowFunction="sum" dataDxfId="27" totalsRowDxfId="28">
      <calculatedColumnFormula>G14-H14</calculatedColumnFormula>
    </tableColumn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F22:I27" totalsRowCount="1">
  <autoFilter ref="F22:I26">
    <filterColumn colId="0" hiddenButton="1"/>
    <filterColumn colId="1" hiddenButton="1"/>
    <filterColumn colId="2" hiddenButton="1"/>
    <filterColumn colId="3" hiddenButton="1"/>
  </autoFilter>
  <tableColumns count="4">
    <tableColumn id="1" name="TAXES &amp; STATUTORY DEDUCTIONS" totalsRowLabel="Total"/>
    <tableColumn id="2" name="BUDGET" totalsRowFunction="sum" dataDxfId="25" totalsRowDxfId="26" dataCellStyle="Currency"/>
    <tableColumn id="3" name="ACTUAL" totalsRowFunction="sum" dataDxfId="23" totalsRowDxfId="24" dataCellStyle="Currency"/>
    <tableColumn id="4" name="VARIANCE" totalsRowFunction="sum" dataDxfId="21" totalsRowDxfId="22">
      <calculatedColumnFormula>G23-H23</calculatedColumnFormula>
    </tableColumn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F29:I35" totalsRowCount="1">
  <autoFilter ref="F29:I34">
    <filterColumn colId="0" hiddenButton="1"/>
    <filterColumn colId="1" hiddenButton="1"/>
    <filterColumn colId="2" hiddenButton="1"/>
    <filterColumn colId="3" hiddenButton="1"/>
  </autoFilter>
  <tableColumns count="4">
    <tableColumn id="1" name="SAVINGS OR INVESTMENTS" totalsRowLabel="Total"/>
    <tableColumn id="2" name="BUDGET" totalsRowFunction="sum" dataDxfId="19" totalsRowDxfId="20" dataCellStyle="Currency"/>
    <tableColumn id="3" name="ACTUAL" totalsRowFunction="sum" dataDxfId="17" totalsRowDxfId="18" dataCellStyle="Currency"/>
    <tableColumn id="4" name="VARIANCE" totalsRowFunction="sum" dataDxfId="15" totalsRowDxfId="16">
      <calculatedColumnFormula>G30-H30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abSelected="1" workbookViewId="0">
      <selection activeCell="A2" sqref="A2"/>
    </sheetView>
  </sheetViews>
  <sheetFormatPr defaultRowHeight="15" x14ac:dyDescent="0.25"/>
  <cols>
    <col min="1" max="1" width="32.7109375" customWidth="1"/>
    <col min="2" max="3" width="15.7109375" style="2" customWidth="1"/>
    <col min="4" max="4" width="15.7109375" customWidth="1"/>
    <col min="5" max="5" width="2.85546875" customWidth="1"/>
    <col min="6" max="6" width="32.85546875" customWidth="1"/>
    <col min="7" max="9" width="15.7109375" customWidth="1"/>
  </cols>
  <sheetData>
    <row r="1" spans="1:9" ht="26.25" x14ac:dyDescent="0.4">
      <c r="A1" s="1" t="s">
        <v>0</v>
      </c>
      <c r="B1" s="1"/>
    </row>
    <row r="2" spans="1:9" ht="15.75" thickBot="1" x14ac:dyDescent="0.3"/>
    <row r="3" spans="1:9" ht="15" customHeight="1" x14ac:dyDescent="0.25">
      <c r="A3" t="s">
        <v>1</v>
      </c>
      <c r="B3" s="2" t="s">
        <v>2</v>
      </c>
      <c r="C3" s="2" t="s">
        <v>3</v>
      </c>
      <c r="D3" t="s">
        <v>4</v>
      </c>
      <c r="F3" s="3" t="s">
        <v>5</v>
      </c>
      <c r="G3" s="3"/>
      <c r="I3" s="4">
        <f>Table12[[#Totals],[PROJECTED]]-Table1[[#Totals],[BUDGET]]-Table2[[#Totals],[BUDGET]]-Table3[[#Totals],[BUDGET]]-Table4[[#Totals],[BUDGET]]-Table5[[#Totals],[BUDGET]]-Table6[[#Totals],[BUDGET]]-Table7[[#Totals],[BUDGET]]-Table8[[#Totals],[BUDGET]]-Table9[[#Totals],[BUDGET]]-Table10[[#Totals],[BUDGET]]-Table11[[#Totals],[BUDGET]]</f>
        <v>62600</v>
      </c>
    </row>
    <row r="4" spans="1:9" ht="15" customHeight="1" thickBot="1" x14ac:dyDescent="0.3">
      <c r="A4" t="s">
        <v>6</v>
      </c>
      <c r="B4" s="2">
        <v>20000</v>
      </c>
      <c r="C4" s="2">
        <v>15000</v>
      </c>
      <c r="D4" s="5">
        <f>Table12[[#This Row],[ACTUAL]]-Table12[[#This Row],[PROJECTED]]</f>
        <v>-5000</v>
      </c>
      <c r="F4" s="3"/>
      <c r="G4" s="3"/>
      <c r="I4" s="6"/>
    </row>
    <row r="5" spans="1:9" ht="15.75" thickBot="1" x14ac:dyDescent="0.3">
      <c r="A5" t="s">
        <v>7</v>
      </c>
      <c r="B5" s="2">
        <v>50000</v>
      </c>
      <c r="C5" s="2">
        <v>60000</v>
      </c>
      <c r="D5" s="5">
        <f>Table12[[#This Row],[ACTUAL]]-Table12[[#This Row],[PROJECTED]]</f>
        <v>10000</v>
      </c>
      <c r="F5" s="7"/>
      <c r="G5" s="8"/>
      <c r="I5" s="9"/>
    </row>
    <row r="6" spans="1:9" ht="15" customHeight="1" x14ac:dyDescent="0.25">
      <c r="A6" t="s">
        <v>8</v>
      </c>
      <c r="B6" s="2">
        <v>0</v>
      </c>
      <c r="C6" s="2">
        <v>0</v>
      </c>
      <c r="D6" s="5">
        <f>Table12[[#This Row],[ACTUAL]]-Table12[[#This Row],[PROJECTED]]</f>
        <v>0</v>
      </c>
      <c r="F6" s="3" t="s">
        <v>9</v>
      </c>
      <c r="G6" s="3"/>
      <c r="I6" s="4">
        <f>Table12[[#Totals],[ACTUAL]]-Table1[[#Totals],[ACTUAL]]-Table2[[#Totals],[ACTUAL]]-Table3[[#Totals],[ACTUAL]]-Table4[[#Totals],[ACTUAL]]-Table5[[#Totals],[ACTUAL]]-Table6[[#Totals],[ACTUAL]]-Table7[[#Totals],[ACTUAL]]-Table8[[#Totals],[ACTUAL]]-Table9[[#Totals],[ACTUAL]]-Table10[[#Totals],[ACTUAL]]-Table11[[#Totals],[ACTUAL]]</f>
        <v>67700</v>
      </c>
    </row>
    <row r="7" spans="1:9" ht="15" customHeight="1" thickBot="1" x14ac:dyDescent="0.3">
      <c r="A7" t="s">
        <v>10</v>
      </c>
      <c r="B7" s="2">
        <v>0</v>
      </c>
      <c r="C7" s="2">
        <v>0</v>
      </c>
      <c r="D7" s="5">
        <f>Table12[[#This Row],[ACTUAL]]-Table12[[#This Row],[PROJECTED]]</f>
        <v>0</v>
      </c>
      <c r="F7" s="3"/>
      <c r="G7" s="3"/>
      <c r="I7" s="6"/>
    </row>
    <row r="8" spans="1:9" ht="15.75" thickBot="1" x14ac:dyDescent="0.3">
      <c r="A8" t="s">
        <v>11</v>
      </c>
      <c r="B8" s="2">
        <v>0</v>
      </c>
      <c r="C8" s="2">
        <v>2000</v>
      </c>
      <c r="D8" s="5">
        <f>Table12[[#This Row],[ACTUAL]]-Table12[[#This Row],[PROJECTED]]</f>
        <v>2000</v>
      </c>
      <c r="F8" s="7"/>
      <c r="G8" s="8"/>
      <c r="I8" s="9"/>
    </row>
    <row r="9" spans="1:9" ht="15" customHeight="1" x14ac:dyDescent="0.25">
      <c r="A9" t="s">
        <v>12</v>
      </c>
      <c r="B9" s="2">
        <v>0</v>
      </c>
      <c r="C9" s="2">
        <v>0</v>
      </c>
      <c r="D9" s="5">
        <f>Table12[[#This Row],[ACTUAL]]-Table12[[#This Row],[PROJECTED]]</f>
        <v>0</v>
      </c>
      <c r="F9" s="3" t="s">
        <v>4</v>
      </c>
      <c r="G9" s="3"/>
      <c r="I9" s="4">
        <f>I3-I6</f>
        <v>-5100</v>
      </c>
    </row>
    <row r="10" spans="1:9" ht="15" customHeight="1" thickBot="1" x14ac:dyDescent="0.3">
      <c r="A10" t="s">
        <v>13</v>
      </c>
      <c r="B10" s="10">
        <f>SUBTOTAL(109,Table12[PROJECTED])</f>
        <v>70000</v>
      </c>
      <c r="C10" s="10">
        <f>SUBTOTAL(109,Table12[ACTUAL])</f>
        <v>77000</v>
      </c>
      <c r="D10" s="10">
        <f>SUBTOTAL(109,Table12[VARIANCE])</f>
        <v>7000</v>
      </c>
      <c r="F10" s="3"/>
      <c r="G10" s="3"/>
      <c r="I10" s="6"/>
    </row>
    <row r="11" spans="1:9" x14ac:dyDescent="0.25">
      <c r="H11" s="11"/>
    </row>
    <row r="13" spans="1:9" x14ac:dyDescent="0.25">
      <c r="A13" t="s">
        <v>14</v>
      </c>
      <c r="B13" s="12" t="s">
        <v>15</v>
      </c>
      <c r="C13" s="12" t="s">
        <v>3</v>
      </c>
      <c r="D13" s="13" t="s">
        <v>4</v>
      </c>
      <c r="F13" t="s">
        <v>16</v>
      </c>
      <c r="G13" s="14" t="s">
        <v>15</v>
      </c>
      <c r="H13" s="14" t="s">
        <v>3</v>
      </c>
      <c r="I13" s="15" t="s">
        <v>4</v>
      </c>
    </row>
    <row r="14" spans="1:9" x14ac:dyDescent="0.25">
      <c r="A14" t="s">
        <v>17</v>
      </c>
      <c r="B14" s="2">
        <v>5000</v>
      </c>
      <c r="C14" s="2">
        <v>5000</v>
      </c>
      <c r="D14" s="16">
        <f>B14-C14</f>
        <v>0</v>
      </c>
      <c r="F14" t="s">
        <v>18</v>
      </c>
      <c r="G14" s="2">
        <v>0</v>
      </c>
      <c r="H14" s="2">
        <v>0</v>
      </c>
      <c r="I14" s="16">
        <f t="shared" ref="I14:I19" si="0">G14-H14</f>
        <v>0</v>
      </c>
    </row>
    <row r="15" spans="1:9" x14ac:dyDescent="0.25">
      <c r="A15" t="s">
        <v>19</v>
      </c>
      <c r="B15" s="2">
        <v>1000</v>
      </c>
      <c r="C15" s="2">
        <v>3000</v>
      </c>
      <c r="D15" s="16">
        <f t="shared" ref="D15:D63" si="1">B15-C15</f>
        <v>-2000</v>
      </c>
      <c r="F15" t="s">
        <v>20</v>
      </c>
      <c r="G15" s="2">
        <v>0</v>
      </c>
      <c r="H15" s="2">
        <v>0</v>
      </c>
      <c r="I15" s="16">
        <f t="shared" si="0"/>
        <v>0</v>
      </c>
    </row>
    <row r="16" spans="1:9" x14ac:dyDescent="0.25">
      <c r="A16" t="s">
        <v>21</v>
      </c>
      <c r="B16" s="2">
        <v>500</v>
      </c>
      <c r="C16" s="2">
        <v>1000</v>
      </c>
      <c r="D16" s="16">
        <f t="shared" si="1"/>
        <v>-500</v>
      </c>
      <c r="F16" t="s">
        <v>22</v>
      </c>
      <c r="G16" s="2">
        <v>0</v>
      </c>
      <c r="H16" s="2">
        <v>0</v>
      </c>
      <c r="I16" s="16">
        <f t="shared" si="0"/>
        <v>0</v>
      </c>
    </row>
    <row r="17" spans="1:9" x14ac:dyDescent="0.25">
      <c r="A17" t="s">
        <v>23</v>
      </c>
      <c r="B17" s="2">
        <v>900</v>
      </c>
      <c r="C17" s="2">
        <v>300</v>
      </c>
      <c r="D17" s="16">
        <f t="shared" si="1"/>
        <v>600</v>
      </c>
      <c r="F17" t="s">
        <v>22</v>
      </c>
      <c r="G17" s="2">
        <v>0</v>
      </c>
      <c r="H17" s="2">
        <v>0</v>
      </c>
      <c r="I17" s="16">
        <f t="shared" si="0"/>
        <v>0</v>
      </c>
    </row>
    <row r="18" spans="1:9" x14ac:dyDescent="0.25">
      <c r="A18" t="s">
        <v>24</v>
      </c>
      <c r="B18" s="2">
        <v>0</v>
      </c>
      <c r="C18" s="2">
        <v>0</v>
      </c>
      <c r="D18" s="16">
        <f t="shared" si="1"/>
        <v>0</v>
      </c>
      <c r="F18" t="s">
        <v>22</v>
      </c>
      <c r="G18" s="2">
        <v>0</v>
      </c>
      <c r="H18" s="2">
        <v>0</v>
      </c>
      <c r="I18" s="16">
        <f t="shared" si="0"/>
        <v>0</v>
      </c>
    </row>
    <row r="19" spans="1:9" x14ac:dyDescent="0.25">
      <c r="A19" t="s">
        <v>25</v>
      </c>
      <c r="B19" s="2">
        <v>0</v>
      </c>
      <c r="C19" s="2">
        <v>0</v>
      </c>
      <c r="D19" s="16">
        <f t="shared" si="1"/>
        <v>0</v>
      </c>
      <c r="F19" t="s">
        <v>12</v>
      </c>
      <c r="G19" s="2">
        <v>0</v>
      </c>
      <c r="H19" s="2">
        <v>0</v>
      </c>
      <c r="I19" s="16">
        <f t="shared" si="0"/>
        <v>0</v>
      </c>
    </row>
    <row r="20" spans="1:9" x14ac:dyDescent="0.25">
      <c r="A20" t="s">
        <v>26</v>
      </c>
      <c r="B20" s="2">
        <v>0</v>
      </c>
      <c r="C20" s="2">
        <v>0</v>
      </c>
      <c r="D20" s="16">
        <f t="shared" si="1"/>
        <v>0</v>
      </c>
      <c r="F20" t="s">
        <v>13</v>
      </c>
      <c r="G20" s="16">
        <f>SUBTOTAL(109,Table7[BUDGET])</f>
        <v>0</v>
      </c>
      <c r="H20" s="16">
        <f>SUBTOTAL(109,Table7[ACTUAL])</f>
        <v>0</v>
      </c>
      <c r="I20" s="16">
        <f>SUBTOTAL(109,Table7[VARIANCE])</f>
        <v>0</v>
      </c>
    </row>
    <row r="21" spans="1:9" x14ac:dyDescent="0.25">
      <c r="A21" t="s">
        <v>27</v>
      </c>
      <c r="B21" s="2">
        <v>0</v>
      </c>
      <c r="C21" s="2">
        <v>0</v>
      </c>
      <c r="D21" s="16">
        <f t="shared" si="1"/>
        <v>0</v>
      </c>
      <c r="G21" s="2"/>
      <c r="H21" s="2"/>
      <c r="I21" s="16"/>
    </row>
    <row r="22" spans="1:9" x14ac:dyDescent="0.25">
      <c r="A22" t="s">
        <v>12</v>
      </c>
      <c r="B22" s="2">
        <v>0</v>
      </c>
      <c r="C22" s="2">
        <v>0</v>
      </c>
      <c r="D22" s="16">
        <f t="shared" si="1"/>
        <v>0</v>
      </c>
      <c r="F22" t="s">
        <v>28</v>
      </c>
      <c r="G22" s="12" t="s">
        <v>15</v>
      </c>
      <c r="H22" s="12" t="s">
        <v>3</v>
      </c>
      <c r="I22" s="13" t="s">
        <v>4</v>
      </c>
    </row>
    <row r="23" spans="1:9" x14ac:dyDescent="0.25">
      <c r="A23" t="s">
        <v>13</v>
      </c>
      <c r="B23" s="16">
        <f>SUBTOTAL(109,Table1[BUDGET])</f>
        <v>7400</v>
      </c>
      <c r="C23" s="16">
        <f>SUBTOTAL(109,Table1[ACTUAL])</f>
        <v>9300</v>
      </c>
      <c r="D23" s="16">
        <f>SUBTOTAL(109,Table1[VARIANCE])</f>
        <v>-1900</v>
      </c>
      <c r="F23" t="s">
        <v>29</v>
      </c>
      <c r="G23" s="2">
        <v>0</v>
      </c>
      <c r="H23" s="2">
        <v>0</v>
      </c>
      <c r="I23" s="16">
        <f>G23-H23</f>
        <v>0</v>
      </c>
    </row>
    <row r="24" spans="1:9" x14ac:dyDescent="0.25">
      <c r="D24" s="16"/>
      <c r="F24" t="s">
        <v>30</v>
      </c>
      <c r="G24" s="2">
        <v>0</v>
      </c>
      <c r="H24" s="2">
        <v>0</v>
      </c>
      <c r="I24" s="16">
        <f>G24-H24</f>
        <v>0</v>
      </c>
    </row>
    <row r="25" spans="1:9" x14ac:dyDescent="0.25">
      <c r="A25" t="s">
        <v>31</v>
      </c>
      <c r="B25" s="12" t="s">
        <v>15</v>
      </c>
      <c r="C25" s="12" t="s">
        <v>3</v>
      </c>
      <c r="D25" s="13" t="s">
        <v>4</v>
      </c>
      <c r="F25" t="s">
        <v>32</v>
      </c>
      <c r="G25" s="2">
        <v>0</v>
      </c>
      <c r="H25" s="2">
        <v>0</v>
      </c>
      <c r="I25" s="16">
        <f t="shared" ref="I25:I63" si="2">G25-H25</f>
        <v>0</v>
      </c>
    </row>
    <row r="26" spans="1:9" x14ac:dyDescent="0.25">
      <c r="A26" t="s">
        <v>33</v>
      </c>
      <c r="B26" s="2">
        <v>0</v>
      </c>
      <c r="C26" s="2">
        <v>0</v>
      </c>
      <c r="D26" s="16">
        <f t="shared" si="1"/>
        <v>0</v>
      </c>
      <c r="F26" t="s">
        <v>12</v>
      </c>
      <c r="G26" s="2">
        <v>0</v>
      </c>
      <c r="H26" s="2">
        <v>0</v>
      </c>
      <c r="I26" s="16">
        <f t="shared" si="2"/>
        <v>0</v>
      </c>
    </row>
    <row r="27" spans="1:9" x14ac:dyDescent="0.25">
      <c r="A27" t="s">
        <v>34</v>
      </c>
      <c r="B27" s="2">
        <v>0</v>
      </c>
      <c r="C27" s="2">
        <v>0</v>
      </c>
      <c r="D27" s="16">
        <f t="shared" si="1"/>
        <v>0</v>
      </c>
      <c r="F27" t="s">
        <v>13</v>
      </c>
      <c r="G27" s="16">
        <f>SUBTOTAL(109,Table8[BUDGET])</f>
        <v>0</v>
      </c>
      <c r="H27" s="16">
        <f>SUBTOTAL(109,Table8[ACTUAL])</f>
        <v>0</v>
      </c>
      <c r="I27" s="16">
        <f>SUBTOTAL(109,Table8[VARIANCE])</f>
        <v>0</v>
      </c>
    </row>
    <row r="28" spans="1:9" x14ac:dyDescent="0.25">
      <c r="A28" t="s">
        <v>35</v>
      </c>
      <c r="B28" s="2">
        <v>0</v>
      </c>
      <c r="C28" s="2">
        <v>0</v>
      </c>
      <c r="D28" s="16">
        <f t="shared" si="1"/>
        <v>0</v>
      </c>
      <c r="G28" s="2"/>
      <c r="H28" s="2"/>
      <c r="I28" s="16"/>
    </row>
    <row r="29" spans="1:9" x14ac:dyDescent="0.25">
      <c r="A29" t="s">
        <v>36</v>
      </c>
      <c r="B29" s="2">
        <v>0</v>
      </c>
      <c r="C29" s="2">
        <v>0</v>
      </c>
      <c r="D29" s="16">
        <f t="shared" si="1"/>
        <v>0</v>
      </c>
      <c r="F29" t="s">
        <v>37</v>
      </c>
      <c r="G29" s="12" t="s">
        <v>15</v>
      </c>
      <c r="H29" s="12" t="s">
        <v>3</v>
      </c>
      <c r="I29" s="13" t="s">
        <v>4</v>
      </c>
    </row>
    <row r="30" spans="1:9" x14ac:dyDescent="0.25">
      <c r="A30" t="s">
        <v>38</v>
      </c>
      <c r="B30" s="2">
        <v>0</v>
      </c>
      <c r="C30" s="2">
        <v>0</v>
      </c>
      <c r="D30" s="16">
        <f t="shared" si="1"/>
        <v>0</v>
      </c>
      <c r="F30" t="s">
        <v>39</v>
      </c>
      <c r="G30" s="2">
        <v>0</v>
      </c>
      <c r="H30" s="2">
        <v>0</v>
      </c>
      <c r="I30" s="16">
        <f t="shared" si="2"/>
        <v>0</v>
      </c>
    </row>
    <row r="31" spans="1:9" x14ac:dyDescent="0.25">
      <c r="A31" t="s">
        <v>40</v>
      </c>
      <c r="B31" s="2">
        <v>0</v>
      </c>
      <c r="C31" s="2">
        <v>0</v>
      </c>
      <c r="D31" s="16">
        <f t="shared" si="1"/>
        <v>0</v>
      </c>
      <c r="F31" t="s">
        <v>41</v>
      </c>
      <c r="G31" s="2">
        <v>0</v>
      </c>
      <c r="H31" s="2">
        <v>0</v>
      </c>
      <c r="I31" s="16">
        <f t="shared" si="2"/>
        <v>0</v>
      </c>
    </row>
    <row r="32" spans="1:9" x14ac:dyDescent="0.25">
      <c r="A32" t="s">
        <v>12</v>
      </c>
      <c r="B32" s="2">
        <v>0</v>
      </c>
      <c r="C32" s="2">
        <v>0</v>
      </c>
      <c r="D32" s="16">
        <f t="shared" si="1"/>
        <v>0</v>
      </c>
      <c r="F32" t="s">
        <v>42</v>
      </c>
      <c r="G32" s="2">
        <v>0</v>
      </c>
      <c r="H32" s="2">
        <v>0</v>
      </c>
      <c r="I32" s="16">
        <f t="shared" si="2"/>
        <v>0</v>
      </c>
    </row>
    <row r="33" spans="1:9" x14ac:dyDescent="0.25">
      <c r="A33" t="s">
        <v>13</v>
      </c>
      <c r="B33" s="16">
        <f>SUBTOTAL(109,Table2[BUDGET])</f>
        <v>0</v>
      </c>
      <c r="C33" s="16">
        <f>SUBTOTAL(109,Table2[ACTUAL])</f>
        <v>0</v>
      </c>
      <c r="D33" s="16">
        <f>SUBTOTAL(109,Table2[VARIANCE])</f>
        <v>0</v>
      </c>
      <c r="F33" t="s">
        <v>43</v>
      </c>
      <c r="G33" s="2">
        <v>0</v>
      </c>
      <c r="H33" s="2">
        <v>0</v>
      </c>
      <c r="I33" s="16">
        <f t="shared" si="2"/>
        <v>0</v>
      </c>
    </row>
    <row r="34" spans="1:9" x14ac:dyDescent="0.25">
      <c r="D34" s="16"/>
      <c r="F34" t="s">
        <v>12</v>
      </c>
      <c r="G34" s="2">
        <v>0</v>
      </c>
      <c r="H34" s="2">
        <v>0</v>
      </c>
      <c r="I34" s="16">
        <f t="shared" si="2"/>
        <v>0</v>
      </c>
    </row>
    <row r="35" spans="1:9" x14ac:dyDescent="0.25">
      <c r="A35" t="s">
        <v>44</v>
      </c>
      <c r="B35" s="12" t="s">
        <v>15</v>
      </c>
      <c r="C35" s="12" t="s">
        <v>3</v>
      </c>
      <c r="D35" s="13" t="s">
        <v>4</v>
      </c>
      <c r="F35" t="s">
        <v>13</v>
      </c>
      <c r="G35" s="16">
        <f>SUBTOTAL(109,Table9[BUDGET])</f>
        <v>0</v>
      </c>
      <c r="H35" s="16">
        <f>SUBTOTAL(109,Table9[ACTUAL])</f>
        <v>0</v>
      </c>
      <c r="I35" s="16">
        <f>SUBTOTAL(109,Table9[VARIANCE])</f>
        <v>0</v>
      </c>
    </row>
    <row r="36" spans="1:9" x14ac:dyDescent="0.25">
      <c r="A36" t="s">
        <v>45</v>
      </c>
      <c r="B36" s="2">
        <v>0</v>
      </c>
      <c r="C36" s="2">
        <v>0</v>
      </c>
      <c r="D36" s="16">
        <f t="shared" si="1"/>
        <v>0</v>
      </c>
      <c r="G36" s="2"/>
      <c r="H36" s="2"/>
      <c r="I36" s="16"/>
    </row>
    <row r="37" spans="1:9" x14ac:dyDescent="0.25">
      <c r="A37" t="s">
        <v>46</v>
      </c>
      <c r="B37" s="2">
        <v>0</v>
      </c>
      <c r="C37" s="2">
        <v>0</v>
      </c>
      <c r="D37" s="16">
        <f t="shared" si="1"/>
        <v>0</v>
      </c>
      <c r="F37" t="s">
        <v>47</v>
      </c>
      <c r="G37" s="12" t="s">
        <v>15</v>
      </c>
      <c r="H37" s="12" t="s">
        <v>3</v>
      </c>
      <c r="I37" s="13" t="s">
        <v>4</v>
      </c>
    </row>
    <row r="38" spans="1:9" x14ac:dyDescent="0.25">
      <c r="A38" t="s">
        <v>48</v>
      </c>
      <c r="B38" s="2">
        <v>0</v>
      </c>
      <c r="C38" s="2">
        <v>0</v>
      </c>
      <c r="D38" s="16">
        <f t="shared" si="1"/>
        <v>0</v>
      </c>
      <c r="F38" t="s">
        <v>49</v>
      </c>
      <c r="G38" s="2">
        <v>0</v>
      </c>
      <c r="H38" s="2">
        <v>0</v>
      </c>
      <c r="I38" s="16">
        <f>G38-H38</f>
        <v>0</v>
      </c>
    </row>
    <row r="39" spans="1:9" x14ac:dyDescent="0.25">
      <c r="A39" t="s">
        <v>12</v>
      </c>
      <c r="B39" s="2">
        <v>0</v>
      </c>
      <c r="C39" s="2">
        <v>0</v>
      </c>
      <c r="D39" s="16">
        <f t="shared" si="1"/>
        <v>0</v>
      </c>
      <c r="F39" t="s">
        <v>10</v>
      </c>
      <c r="G39" s="2">
        <v>0</v>
      </c>
      <c r="H39" s="2">
        <v>0</v>
      </c>
      <c r="I39" s="16">
        <f>G39-H39</f>
        <v>0</v>
      </c>
    </row>
    <row r="40" spans="1:9" x14ac:dyDescent="0.25">
      <c r="A40" t="s">
        <v>13</v>
      </c>
      <c r="B40" s="16">
        <f>SUBTOTAL(109,Table3[BUDGET])</f>
        <v>0</v>
      </c>
      <c r="C40" s="16">
        <f>SUBTOTAL(109,Table3[ACTUAL])</f>
        <v>0</v>
      </c>
      <c r="D40" s="16">
        <f>SUBTOTAL(109,Table3[VARIANCE])</f>
        <v>0</v>
      </c>
      <c r="F40" t="s">
        <v>50</v>
      </c>
      <c r="G40" s="2">
        <v>0</v>
      </c>
      <c r="H40" s="2">
        <v>0</v>
      </c>
      <c r="I40" s="16">
        <f>G40-H40</f>
        <v>0</v>
      </c>
    </row>
    <row r="41" spans="1:9" x14ac:dyDescent="0.25">
      <c r="D41" s="16"/>
      <c r="F41" t="s">
        <v>51</v>
      </c>
      <c r="G41" s="2">
        <v>0</v>
      </c>
      <c r="H41" s="2">
        <v>0</v>
      </c>
      <c r="I41" s="16">
        <f>G41-H41</f>
        <v>0</v>
      </c>
    </row>
    <row r="42" spans="1:9" x14ac:dyDescent="0.25">
      <c r="A42" t="s">
        <v>52</v>
      </c>
      <c r="B42" s="12" t="s">
        <v>15</v>
      </c>
      <c r="C42" s="12" t="s">
        <v>3</v>
      </c>
      <c r="D42" s="13" t="s">
        <v>4</v>
      </c>
      <c r="F42" t="s">
        <v>53</v>
      </c>
      <c r="G42" s="2">
        <v>0</v>
      </c>
      <c r="H42" s="2">
        <v>0</v>
      </c>
      <c r="I42" s="16">
        <f>G42-H42</f>
        <v>0</v>
      </c>
    </row>
    <row r="43" spans="1:9" x14ac:dyDescent="0.25">
      <c r="A43" t="s">
        <v>54</v>
      </c>
      <c r="B43" s="2">
        <v>0</v>
      </c>
      <c r="C43" s="2">
        <v>0</v>
      </c>
      <c r="D43" s="16">
        <f t="shared" si="1"/>
        <v>0</v>
      </c>
      <c r="F43" t="s">
        <v>13</v>
      </c>
      <c r="G43" s="16">
        <f>SUBTOTAL(109,Table10[BUDGET])</f>
        <v>0</v>
      </c>
      <c r="H43" s="16">
        <f>SUBTOTAL(109,Table10[ACTUAL])</f>
        <v>0</v>
      </c>
      <c r="I43" s="16">
        <f>SUBTOTAL(109,Table10[VARIANCE])</f>
        <v>0</v>
      </c>
    </row>
    <row r="44" spans="1:9" x14ac:dyDescent="0.25">
      <c r="A44" t="s">
        <v>55</v>
      </c>
      <c r="B44" s="2">
        <v>0</v>
      </c>
      <c r="C44" s="2">
        <v>0</v>
      </c>
      <c r="D44" s="16">
        <f t="shared" si="1"/>
        <v>0</v>
      </c>
      <c r="G44" s="2"/>
      <c r="H44" s="2"/>
      <c r="I44" s="16"/>
    </row>
    <row r="45" spans="1:9" x14ac:dyDescent="0.25">
      <c r="A45" t="s">
        <v>12</v>
      </c>
      <c r="B45" s="2">
        <v>0</v>
      </c>
      <c r="C45" s="2">
        <v>0</v>
      </c>
      <c r="D45" s="16">
        <f t="shared" si="1"/>
        <v>0</v>
      </c>
      <c r="F45" t="s">
        <v>56</v>
      </c>
      <c r="G45" s="2" t="s">
        <v>15</v>
      </c>
      <c r="H45" s="2" t="s">
        <v>3</v>
      </c>
      <c r="I45" t="s">
        <v>4</v>
      </c>
    </row>
    <row r="46" spans="1:9" x14ac:dyDescent="0.25">
      <c r="A46" t="s">
        <v>13</v>
      </c>
      <c r="B46" s="16">
        <f>SUBTOTAL(109,Table4[BUDGET])</f>
        <v>0</v>
      </c>
      <c r="C46" s="16">
        <f>SUBTOTAL(109,Table4[ACTUAL])</f>
        <v>0</v>
      </c>
      <c r="D46" s="16">
        <f>SUBTOTAL(109,Table4[VARIANCE])</f>
        <v>0</v>
      </c>
      <c r="G46" s="2">
        <v>0</v>
      </c>
      <c r="H46" s="2">
        <v>0</v>
      </c>
      <c r="I46" s="16">
        <f t="shared" si="2"/>
        <v>0</v>
      </c>
    </row>
    <row r="47" spans="1:9" x14ac:dyDescent="0.25">
      <c r="D47" s="16"/>
      <c r="G47" s="2">
        <v>0</v>
      </c>
      <c r="H47" s="2">
        <v>0</v>
      </c>
      <c r="I47" s="16">
        <f t="shared" si="2"/>
        <v>0</v>
      </c>
    </row>
    <row r="48" spans="1:9" x14ac:dyDescent="0.25">
      <c r="A48" t="s">
        <v>57</v>
      </c>
      <c r="B48" s="12" t="s">
        <v>15</v>
      </c>
      <c r="C48" s="12" t="s">
        <v>3</v>
      </c>
      <c r="D48" s="13" t="s">
        <v>4</v>
      </c>
      <c r="G48" s="2">
        <v>0</v>
      </c>
      <c r="H48" s="2">
        <v>0</v>
      </c>
      <c r="I48" s="16">
        <f t="shared" si="2"/>
        <v>0</v>
      </c>
    </row>
    <row r="49" spans="1:9" x14ac:dyDescent="0.25">
      <c r="A49" t="s">
        <v>58</v>
      </c>
      <c r="B49" s="2">
        <v>0</v>
      </c>
      <c r="C49" s="2">
        <v>0</v>
      </c>
      <c r="D49" s="16">
        <f t="shared" si="1"/>
        <v>0</v>
      </c>
      <c r="G49" s="2">
        <v>0</v>
      </c>
      <c r="H49" s="2">
        <v>0</v>
      </c>
      <c r="I49" s="16">
        <f t="shared" si="2"/>
        <v>0</v>
      </c>
    </row>
    <row r="50" spans="1:9" x14ac:dyDescent="0.25">
      <c r="A50" t="s">
        <v>59</v>
      </c>
      <c r="B50" s="2">
        <v>0</v>
      </c>
      <c r="C50" s="2">
        <v>0</v>
      </c>
      <c r="D50" s="16">
        <f t="shared" si="1"/>
        <v>0</v>
      </c>
      <c r="G50" s="2">
        <v>0</v>
      </c>
      <c r="H50" s="2">
        <v>0</v>
      </c>
      <c r="I50" s="16">
        <f t="shared" si="2"/>
        <v>0</v>
      </c>
    </row>
    <row r="51" spans="1:9" x14ac:dyDescent="0.25">
      <c r="A51" t="s">
        <v>60</v>
      </c>
      <c r="B51" s="2">
        <v>0</v>
      </c>
      <c r="C51" s="2">
        <v>0</v>
      </c>
      <c r="D51" s="16">
        <f t="shared" si="1"/>
        <v>0</v>
      </c>
      <c r="G51" s="2">
        <v>0</v>
      </c>
      <c r="H51" s="2">
        <v>0</v>
      </c>
      <c r="I51" s="16">
        <f t="shared" si="2"/>
        <v>0</v>
      </c>
    </row>
    <row r="52" spans="1:9" x14ac:dyDescent="0.25">
      <c r="A52" t="s">
        <v>61</v>
      </c>
      <c r="B52" s="2">
        <v>0</v>
      </c>
      <c r="C52" s="2">
        <v>0</v>
      </c>
      <c r="D52" s="16">
        <f t="shared" si="1"/>
        <v>0</v>
      </c>
      <c r="G52" s="2">
        <v>0</v>
      </c>
      <c r="H52" s="2">
        <v>0</v>
      </c>
      <c r="I52" s="16">
        <f t="shared" si="2"/>
        <v>0</v>
      </c>
    </row>
    <row r="53" spans="1:9" x14ac:dyDescent="0.25">
      <c r="A53" t="s">
        <v>62</v>
      </c>
      <c r="B53" s="2">
        <v>0</v>
      </c>
      <c r="C53" s="2">
        <v>0</v>
      </c>
      <c r="D53" s="16">
        <f t="shared" si="1"/>
        <v>0</v>
      </c>
      <c r="G53" s="2">
        <v>0</v>
      </c>
      <c r="H53" s="2">
        <v>0</v>
      </c>
      <c r="I53" s="16">
        <f t="shared" si="2"/>
        <v>0</v>
      </c>
    </row>
    <row r="54" spans="1:9" x14ac:dyDescent="0.25">
      <c r="A54" t="s">
        <v>12</v>
      </c>
      <c r="B54" s="2">
        <v>0</v>
      </c>
      <c r="C54" s="2">
        <v>0</v>
      </c>
      <c r="D54" s="16">
        <f t="shared" si="1"/>
        <v>0</v>
      </c>
      <c r="G54" s="2">
        <v>0</v>
      </c>
      <c r="H54" s="2">
        <v>0</v>
      </c>
      <c r="I54" s="16">
        <f t="shared" si="2"/>
        <v>0</v>
      </c>
    </row>
    <row r="55" spans="1:9" x14ac:dyDescent="0.25">
      <c r="A55" t="s">
        <v>13</v>
      </c>
      <c r="B55" s="16">
        <f>SUBTOTAL(109,Table5[BUDGET])</f>
        <v>0</v>
      </c>
      <c r="C55" s="16">
        <f>SUBTOTAL(109,Table5[ACTUAL])</f>
        <v>0</v>
      </c>
      <c r="D55" s="16">
        <f>SUBTOTAL(109,Table5[VARIANCE])</f>
        <v>0</v>
      </c>
      <c r="G55" s="2">
        <v>0</v>
      </c>
      <c r="H55" s="2">
        <v>0</v>
      </c>
      <c r="I55" s="16">
        <f t="shared" si="2"/>
        <v>0</v>
      </c>
    </row>
    <row r="56" spans="1:9" x14ac:dyDescent="0.25">
      <c r="D56" s="16"/>
      <c r="G56" s="2">
        <v>0</v>
      </c>
      <c r="H56" s="2">
        <v>0</v>
      </c>
      <c r="I56" s="16">
        <f t="shared" si="2"/>
        <v>0</v>
      </c>
    </row>
    <row r="57" spans="1:9" x14ac:dyDescent="0.25">
      <c r="A57" t="s">
        <v>63</v>
      </c>
      <c r="B57" s="12" t="s">
        <v>15</v>
      </c>
      <c r="C57" s="12" t="s">
        <v>3</v>
      </c>
      <c r="D57" s="13" t="s">
        <v>4</v>
      </c>
      <c r="G57" s="2">
        <v>0</v>
      </c>
      <c r="H57" s="2">
        <v>0</v>
      </c>
      <c r="I57" s="16">
        <f t="shared" si="2"/>
        <v>0</v>
      </c>
    </row>
    <row r="58" spans="1:9" x14ac:dyDescent="0.25">
      <c r="A58" t="s">
        <v>64</v>
      </c>
      <c r="B58" s="2">
        <v>0</v>
      </c>
      <c r="C58" s="2">
        <v>0</v>
      </c>
      <c r="D58" s="16">
        <f t="shared" si="1"/>
        <v>0</v>
      </c>
      <c r="G58" s="2">
        <v>0</v>
      </c>
      <c r="H58" s="2">
        <v>0</v>
      </c>
      <c r="I58" s="16">
        <f t="shared" si="2"/>
        <v>0</v>
      </c>
    </row>
    <row r="59" spans="1:9" x14ac:dyDescent="0.25">
      <c r="A59" t="s">
        <v>65</v>
      </c>
      <c r="B59" s="2">
        <v>0</v>
      </c>
      <c r="C59" s="2">
        <v>0</v>
      </c>
      <c r="D59" s="16">
        <f t="shared" si="1"/>
        <v>0</v>
      </c>
      <c r="G59" s="2">
        <v>0</v>
      </c>
      <c r="H59" s="2">
        <v>0</v>
      </c>
      <c r="I59" s="16">
        <f t="shared" si="2"/>
        <v>0</v>
      </c>
    </row>
    <row r="60" spans="1:9" x14ac:dyDescent="0.25">
      <c r="A60" t="s">
        <v>66</v>
      </c>
      <c r="B60" s="2">
        <v>0</v>
      </c>
      <c r="C60" s="2">
        <v>0</v>
      </c>
      <c r="D60" s="16">
        <f t="shared" si="1"/>
        <v>0</v>
      </c>
      <c r="G60" s="2">
        <v>0</v>
      </c>
      <c r="H60" s="2">
        <v>0</v>
      </c>
      <c r="I60" s="16">
        <f t="shared" si="2"/>
        <v>0</v>
      </c>
    </row>
    <row r="61" spans="1:9" x14ac:dyDescent="0.25">
      <c r="A61" t="s">
        <v>12</v>
      </c>
      <c r="B61" s="2">
        <v>0</v>
      </c>
      <c r="C61" s="2">
        <v>0</v>
      </c>
      <c r="D61" s="16">
        <f t="shared" si="1"/>
        <v>0</v>
      </c>
      <c r="G61" s="2">
        <v>0</v>
      </c>
      <c r="H61" s="2">
        <v>0</v>
      </c>
      <c r="I61" s="16">
        <f t="shared" si="2"/>
        <v>0</v>
      </c>
    </row>
    <row r="62" spans="1:9" x14ac:dyDescent="0.25">
      <c r="A62" t="s">
        <v>12</v>
      </c>
      <c r="B62" s="2">
        <v>0</v>
      </c>
      <c r="C62" s="2">
        <v>0</v>
      </c>
      <c r="D62" s="16">
        <f t="shared" si="1"/>
        <v>0</v>
      </c>
      <c r="G62" s="2">
        <v>0</v>
      </c>
      <c r="H62" s="2">
        <v>0</v>
      </c>
      <c r="I62" s="16">
        <f t="shared" si="2"/>
        <v>0</v>
      </c>
    </row>
    <row r="63" spans="1:9" x14ac:dyDescent="0.25">
      <c r="A63" t="s">
        <v>12</v>
      </c>
      <c r="B63" s="2">
        <v>0</v>
      </c>
      <c r="C63" s="2">
        <v>0</v>
      </c>
      <c r="D63" s="16">
        <f t="shared" si="1"/>
        <v>0</v>
      </c>
      <c r="G63" s="2">
        <v>0</v>
      </c>
      <c r="H63" s="2">
        <v>0</v>
      </c>
      <c r="I63" s="16">
        <f t="shared" si="2"/>
        <v>0</v>
      </c>
    </row>
    <row r="64" spans="1:9" x14ac:dyDescent="0.25">
      <c r="A64" t="s">
        <v>13</v>
      </c>
      <c r="B64" s="16">
        <f>SUBTOTAL(109,Table6[BUDGET])</f>
        <v>0</v>
      </c>
      <c r="C64" s="16">
        <f>SUBTOTAL(109,Table6[ACTUAL])</f>
        <v>0</v>
      </c>
      <c r="D64" s="16">
        <f>SUBTOTAL(109,Table6[VARIANCE])</f>
        <v>0</v>
      </c>
      <c r="F64" t="s">
        <v>13</v>
      </c>
      <c r="G64" s="16">
        <f>SUBTOTAL(109,Table11[BUDGET])</f>
        <v>0</v>
      </c>
      <c r="H64" s="16">
        <f>SUBTOTAL(109,Table11[ACTUAL])</f>
        <v>0</v>
      </c>
      <c r="I64" s="16">
        <f>SUBTOTAL(109,Table11[VARIANCE])</f>
        <v>0</v>
      </c>
    </row>
    <row r="65" spans="4:4" x14ac:dyDescent="0.25">
      <c r="D65" s="16"/>
    </row>
    <row r="66" spans="4:4" x14ac:dyDescent="0.25">
      <c r="D66" s="16"/>
    </row>
    <row r="106" spans="4:4" x14ac:dyDescent="0.25">
      <c r="D106" s="16"/>
    </row>
  </sheetData>
  <mergeCells count="6">
    <mergeCell ref="F3:G4"/>
    <mergeCell ref="I3:I4"/>
    <mergeCell ref="F6:G7"/>
    <mergeCell ref="I6:I7"/>
    <mergeCell ref="F9:G10"/>
    <mergeCell ref="I9:I10"/>
  </mergeCells>
  <conditionalFormatting sqref="D106 I38:I42 I44 I23:I26 I28 D14:D22 I14:I19 I21 D26:D32 D34 D36:D39 D41 D43:D45 D47 D49:D54 D56 D58:D63 D65:D66 D24 I30:I34 I36 I46:I63"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D14:D22 D26:D32">
    <cfRule type="iconSet" priority="2">
      <iconSet iconSet="3Symbols">
        <cfvo type="percent" val="0"/>
        <cfvo type="percent" val="33"/>
        <cfvo type="percent" val="67"/>
      </iconSet>
    </cfRule>
  </conditionalFormatting>
  <pageMargins left="0.25" right="0.25" top="0.25" bottom="0.5" header="0.3" footer="0.3"/>
  <pageSetup scale="82" fitToHeight="0" orientation="landscape" r:id="rId1"/>
  <headerFooter>
    <oddFooter>Page &amp;P of &amp;N</oddFooter>
  </headerFooter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E2E56B2-7077-444B-847F-11227E91E04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D14:D22</xm:sqref>
        </x14:conditionalFormatting>
        <x14:conditionalFormatting xmlns:xm="http://schemas.microsoft.com/office/excel/2006/main">
          <x14:cfRule type="iconSet" priority="3" id="{406313D7-A7B0-4172-B4A4-0B8262AD940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D26:D32</xm:sqref>
        </x14:conditionalFormatting>
        <x14:conditionalFormatting xmlns:xm="http://schemas.microsoft.com/office/excel/2006/main">
          <x14:cfRule type="iconSet" priority="6" id="{0F25A142-5F2F-475D-9D3C-405463CE9A6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D43:D45 D36:D39 D49:D54 D58:D63 I46:I63 I38:I42 I30:I34 I23:I26 I14:I19</xm:sqref>
        </x14:conditionalFormatting>
        <x14:conditionalFormatting xmlns:xm="http://schemas.microsoft.com/office/excel/2006/main">
          <x14:cfRule type="iconSet" priority="1" id="{EDE6DFB1-6042-4090-A95A-5DDB8486520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D4:D9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Income Statement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Borris</dc:creator>
  <cp:lastModifiedBy>Ashley Borris</cp:lastModifiedBy>
  <dcterms:created xsi:type="dcterms:W3CDTF">2017-11-17T19:01:55Z</dcterms:created>
  <dcterms:modified xsi:type="dcterms:W3CDTF">2017-11-17T19:02:31Z</dcterms:modified>
</cp:coreProperties>
</file>